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ymfed.sharepoint.com/sites/Intra_Financien/Gymfed/5. Rapporten/"/>
    </mc:Choice>
  </mc:AlternateContent>
  <xr:revisionPtr revIDLastSave="112" documentId="8_{213049C7-AA6E-4423-A791-005229017346}" xr6:coauthVersionLast="47" xr6:coauthVersionMax="47" xr10:uidLastSave="{F0A7E21D-7930-42C4-99BD-29D16AECC1DE}"/>
  <bookViews>
    <workbookView xWindow="22932" yWindow="-2076" windowWidth="30936" windowHeight="16776" xr2:uid="{AF9A69C1-DCE6-439E-BFBB-D26565593E52}"/>
  </bookViews>
  <sheets>
    <sheet name="Voorbeeld sjabloon" sheetId="2" r:id="rId1"/>
  </sheets>
  <definedNames>
    <definedName name="_xlnm.Print_Area" localSheetId="0">'Voorbeeld sjabloon'!$A$1:$Q$44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2" l="1"/>
  <c r="C24" i="2"/>
  <c r="C25" i="2"/>
  <c r="C27" i="2"/>
  <c r="N21" i="2"/>
  <c r="M21" i="2"/>
  <c r="L21" i="2"/>
  <c r="K21" i="2"/>
  <c r="J21" i="2"/>
  <c r="I21" i="2"/>
  <c r="H21" i="2"/>
  <c r="G21" i="2"/>
  <c r="F21" i="2"/>
  <c r="E21" i="2"/>
  <c r="D21" i="2"/>
  <c r="C21" i="2"/>
  <c r="N33" i="2"/>
  <c r="M33" i="2"/>
  <c r="L33" i="2"/>
  <c r="K33" i="2"/>
  <c r="J33" i="2"/>
  <c r="I33" i="2"/>
  <c r="H33" i="2"/>
  <c r="G33" i="2"/>
  <c r="F33" i="2"/>
  <c r="E33" i="2"/>
  <c r="D33" i="2"/>
  <c r="C33" i="2"/>
  <c r="P40" i="2" l="1"/>
  <c r="N39" i="2"/>
  <c r="M39" i="2"/>
  <c r="L39" i="2"/>
  <c r="K39" i="2"/>
  <c r="N38" i="2"/>
  <c r="M38" i="2"/>
  <c r="L38" i="2"/>
  <c r="K38" i="2"/>
  <c r="N37" i="2"/>
  <c r="M37" i="2"/>
  <c r="L37" i="2"/>
  <c r="K37" i="2"/>
  <c r="P36" i="2"/>
  <c r="P35" i="2"/>
  <c r="N34" i="2"/>
  <c r="M34" i="2"/>
  <c r="L34" i="2"/>
  <c r="K34" i="2"/>
  <c r="J34" i="2"/>
  <c r="I34" i="2"/>
  <c r="H34" i="2"/>
  <c r="G34" i="2"/>
  <c r="F34" i="2"/>
  <c r="E34" i="2"/>
  <c r="D34" i="2"/>
  <c r="C34" i="2"/>
  <c r="N32" i="2"/>
  <c r="M32" i="2"/>
  <c r="L32" i="2"/>
  <c r="K32" i="2"/>
  <c r="P29" i="2"/>
  <c r="P28" i="2"/>
  <c r="P27" i="2"/>
  <c r="P25" i="2"/>
  <c r="P24" i="2"/>
  <c r="P23" i="2"/>
  <c r="N22" i="2"/>
  <c r="M22" i="2"/>
  <c r="L22" i="2"/>
  <c r="K22" i="2"/>
  <c r="J22" i="2"/>
  <c r="I22" i="2"/>
  <c r="H22" i="2"/>
  <c r="G22" i="2"/>
  <c r="F22" i="2"/>
  <c r="E22" i="2"/>
  <c r="D22" i="2"/>
  <c r="C22" i="2"/>
  <c r="P18" i="2"/>
  <c r="P17" i="2"/>
  <c r="P16" i="2"/>
  <c r="P15" i="2"/>
  <c r="P14" i="2"/>
  <c r="P13" i="2"/>
  <c r="N12" i="2"/>
  <c r="M12" i="2"/>
  <c r="L12" i="2"/>
  <c r="K12" i="2"/>
  <c r="J12" i="2"/>
  <c r="I12" i="2"/>
  <c r="H12" i="2"/>
  <c r="G12" i="2"/>
  <c r="F12" i="2"/>
  <c r="E12" i="2"/>
  <c r="D12" i="2"/>
  <c r="C12" i="2"/>
  <c r="N9" i="2"/>
  <c r="M9" i="2"/>
  <c r="L9" i="2"/>
  <c r="K9" i="2"/>
  <c r="J9" i="2"/>
  <c r="I9" i="2"/>
  <c r="H9" i="2"/>
  <c r="G9" i="2"/>
  <c r="F9" i="2"/>
  <c r="E9" i="2"/>
  <c r="D9" i="2"/>
  <c r="C9" i="2"/>
  <c r="P5" i="2"/>
  <c r="P4" i="2"/>
  <c r="P39" i="2" l="1"/>
  <c r="P38" i="2"/>
  <c r="P33" i="2"/>
  <c r="P34" i="2"/>
  <c r="P32" i="2"/>
  <c r="P21" i="2"/>
  <c r="P37" i="2"/>
  <c r="P12" i="2"/>
  <c r="P42" i="2" s="1"/>
  <c r="P22" i="2"/>
  <c r="P11" i="2" l="1"/>
  <c r="P20" i="2"/>
  <c r="P31" i="2"/>
  <c r="P43" i="2" l="1"/>
  <c r="P44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<sst xmlns="http://schemas.openxmlformats.org/spreadsheetml/2006/main" count="60" uniqueCount="60">
  <si>
    <t>Groep A</t>
  </si>
  <si>
    <t>Groep B</t>
  </si>
  <si>
    <t>Groep C</t>
  </si>
  <si>
    <t>Groep D</t>
  </si>
  <si>
    <t>Groep E</t>
  </si>
  <si>
    <t>Groep F</t>
  </si>
  <si>
    <t>Groep G</t>
  </si>
  <si>
    <t>Groep H</t>
  </si>
  <si>
    <t>Groep I</t>
  </si>
  <si>
    <t>Inkomsten</t>
  </si>
  <si>
    <t>Lidgelden</t>
  </si>
  <si>
    <t>Subsidies</t>
  </si>
  <si>
    <t>Sponsor</t>
  </si>
  <si>
    <t>Kantineverkoop</t>
  </si>
  <si>
    <t>Verhuur infrastructuur</t>
  </si>
  <si>
    <t>Inzamelacties</t>
  </si>
  <si>
    <t>Huur infrastructuur</t>
  </si>
  <si>
    <t>Onderhoud infrastructuur</t>
  </si>
  <si>
    <t>Vergoeding trainers</t>
  </si>
  <si>
    <t>Aansluiting Gymfed</t>
  </si>
  <si>
    <t>Clubbijdrage Gymfed</t>
  </si>
  <si>
    <t>Opleidingskost trainers</t>
  </si>
  <si>
    <t>Kledij trainers</t>
  </si>
  <si>
    <t>Onkosten jury</t>
  </si>
  <si>
    <t>Teambuilding</t>
  </si>
  <si>
    <t>Lidgeld uurtarief</t>
  </si>
  <si>
    <t>Groep J</t>
  </si>
  <si>
    <t>Groep K</t>
  </si>
  <si>
    <t>Groep L</t>
  </si>
  <si>
    <t>Aantal weken per jaar</t>
  </si>
  <si>
    <t>Aantal trainingsuren per week</t>
  </si>
  <si>
    <t>TOTAAL</t>
  </si>
  <si>
    <t>Kleuter</t>
  </si>
  <si>
    <t>Basisgym</t>
  </si>
  <si>
    <t>Recreatie</t>
  </si>
  <si>
    <t>Competitie</t>
  </si>
  <si>
    <t>Wedstrijdlicenties Gymfed</t>
  </si>
  <si>
    <t>Extra verzekering Gymfed</t>
  </si>
  <si>
    <t>Afbetaling lening</t>
  </si>
  <si>
    <t>Licenties en software</t>
  </si>
  <si>
    <t>Aantal trainers</t>
  </si>
  <si>
    <t>Personeelskost</t>
  </si>
  <si>
    <t>Vaste uitgaven</t>
  </si>
  <si>
    <t>Variabele uitgaven</t>
  </si>
  <si>
    <t>Parameters</t>
  </si>
  <si>
    <t>Aantal sporters in groepen</t>
  </si>
  <si>
    <t>Lidgelden zouden de vaste kosten van een club moeten kunnen dekken</t>
  </si>
  <si>
    <t>Inkomsten lidgelden</t>
  </si>
  <si>
    <t>Verschil</t>
  </si>
  <si>
    <t>uurtarief maal uren per week</t>
  </si>
  <si>
    <t>Verblijf- &amp; verplaatsingskosten</t>
  </si>
  <si>
    <t>Vaste kosten</t>
  </si>
  <si>
    <t>Vergoeding vrijwilligers/onkosten</t>
  </si>
  <si>
    <t>Evenementen (shows, wedstrijden, toonmomenten)</t>
  </si>
  <si>
    <t>Afschrijvingen</t>
  </si>
  <si>
    <t>Materiaal</t>
  </si>
  <si>
    <t xml:space="preserve">  </t>
  </si>
  <si>
    <t>Vuistregel</t>
  </si>
  <si>
    <t>Sjabloon lidgeldenbeleid</t>
  </si>
  <si>
    <t>Logo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</si>
</sst>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€&quot;\ #,##0"/>
    <numFmt numFmtId="165" formatCode="_ &quot;€&quot;\ * #,##0_ ;_ &quot;€&quot;\ * \-#,##0_ ;_ &quot;€&quot;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2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4" fillId="9" borderId="29" xfId="0" applyFont="1" applyFill="1" applyBorder="1" applyAlignment="1">
      <alignment horizontal="center"/>
    </xf>
    <xf numFmtId="0" fontId="4" fillId="9" borderId="28" xfId="0" applyFont="1" applyFill="1" applyBorder="1" applyAlignment="1">
      <alignment horizontal="center"/>
    </xf>
    <xf numFmtId="0" fontId="4" fillId="9" borderId="30" xfId="0" applyFont="1" applyFill="1" applyBorder="1" applyAlignment="1">
      <alignment horizontal="center"/>
    </xf>
    <xf numFmtId="0" fontId="4" fillId="10" borderId="29" xfId="0" applyFont="1" applyFill="1" applyBorder="1" applyAlignment="1">
      <alignment horizontal="center"/>
    </xf>
    <xf numFmtId="0" fontId="4" fillId="10" borderId="28" xfId="0" applyFont="1" applyFill="1" applyBorder="1" applyAlignment="1">
      <alignment horizontal="center"/>
    </xf>
    <xf numFmtId="0" fontId="4" fillId="10" borderId="31" xfId="0" applyFont="1" applyFill="1" applyBorder="1" applyAlignment="1">
      <alignment horizontal="center"/>
    </xf>
    <xf numFmtId="0" fontId="3" fillId="0" borderId="0" xfId="0" applyFont="1"/>
    <xf numFmtId="0" fontId="3" fillId="7" borderId="32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9" borderId="33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3" fillId="10" borderId="33" xfId="0" applyFont="1" applyFill="1" applyBorder="1" applyAlignment="1">
      <alignment horizontal="center"/>
    </xf>
    <xf numFmtId="0" fontId="3" fillId="10" borderId="36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5" xfId="0" applyFont="1" applyBorder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0" xfId="0" applyFont="1" applyBorder="1"/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21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22" xfId="0" applyFont="1" applyBorder="1"/>
    <xf numFmtId="164" fontId="1" fillId="2" borderId="23" xfId="0" applyNumberFormat="1" applyFont="1" applyFill="1" applyBorder="1" applyAlignment="1">
      <alignment horizontal="center"/>
    </xf>
    <xf numFmtId="164" fontId="1" fillId="2" borderId="24" xfId="0" applyNumberFormat="1" applyFont="1" applyFill="1" applyBorder="1" applyAlignment="1">
      <alignment horizontal="center"/>
    </xf>
    <xf numFmtId="164" fontId="1" fillId="2" borderId="25" xfId="0" applyNumberFormat="1" applyFont="1" applyFill="1" applyBorder="1" applyAlignment="1">
      <alignment horizontal="center"/>
    </xf>
    <xf numFmtId="164" fontId="1" fillId="4" borderId="23" xfId="0" applyNumberFormat="1" applyFont="1" applyFill="1" applyBorder="1" applyAlignment="1">
      <alignment horizontal="center"/>
    </xf>
    <xf numFmtId="164" fontId="1" fillId="4" borderId="25" xfId="0" applyNumberFormat="1" applyFont="1" applyFill="1" applyBorder="1" applyAlignment="1">
      <alignment horizontal="center"/>
    </xf>
    <xf numFmtId="164" fontId="1" fillId="3" borderId="24" xfId="0" applyNumberFormat="1" applyFont="1" applyFill="1" applyBorder="1" applyAlignment="1">
      <alignment horizontal="center"/>
    </xf>
    <xf numFmtId="164" fontId="1" fillId="3" borderId="25" xfId="0" applyNumberFormat="1" applyFont="1" applyFill="1" applyBorder="1" applyAlignment="1">
      <alignment horizontal="center"/>
    </xf>
    <xf numFmtId="164" fontId="1" fillId="5" borderId="24" xfId="0" applyNumberFormat="1" applyFont="1" applyFill="1" applyBorder="1" applyAlignment="1">
      <alignment horizontal="center"/>
    </xf>
    <xf numFmtId="164" fontId="1" fillId="5" borderId="26" xfId="0" applyNumberFormat="1" applyFont="1" applyFill="1" applyBorder="1" applyAlignment="1">
      <alignment horizontal="center"/>
    </xf>
    <xf numFmtId="0" fontId="1" fillId="0" borderId="5" xfId="0" applyFont="1" applyBorder="1"/>
    <xf numFmtId="164" fontId="1" fillId="0" borderId="1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1" fillId="0" borderId="29" xfId="1" applyNumberFormat="1" applyFont="1" applyBorder="1" applyAlignment="1">
      <alignment horizontal="center"/>
    </xf>
    <xf numFmtId="164" fontId="1" fillId="0" borderId="28" xfId="1" applyNumberFormat="1" applyFont="1" applyBorder="1" applyAlignment="1">
      <alignment horizontal="center"/>
    </xf>
    <xf numFmtId="164" fontId="1" fillId="0" borderId="30" xfId="1" applyNumberFormat="1" applyFont="1" applyBorder="1" applyAlignment="1">
      <alignment horizontal="center"/>
    </xf>
    <xf numFmtId="164" fontId="1" fillId="0" borderId="17" xfId="1" applyNumberFormat="1" applyFont="1" applyBorder="1" applyAlignment="1">
      <alignment horizontal="center"/>
    </xf>
    <xf numFmtId="164" fontId="1" fillId="0" borderId="19" xfId="1" applyNumberFormat="1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37" xfId="0" applyNumberFormat="1" applyFont="1" applyBorder="1" applyAlignment="1">
      <alignment horizontal="center"/>
    </xf>
    <xf numFmtId="164" fontId="3" fillId="0" borderId="40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3" fillId="0" borderId="41" xfId="0" applyNumberFormat="1" applyFont="1" applyBorder="1" applyAlignment="1">
      <alignment horizontal="center"/>
    </xf>
    <xf numFmtId="0" fontId="4" fillId="0" borderId="0" xfId="0" applyFont="1"/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6" borderId="12" xfId="0" applyNumberFormat="1" applyFont="1" applyFill="1" applyBorder="1" applyAlignment="1">
      <alignment horizontal="center"/>
    </xf>
    <xf numFmtId="164" fontId="1" fillId="6" borderId="0" xfId="0" applyNumberFormat="1" applyFont="1" applyFill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4" fontId="1" fillId="6" borderId="23" xfId="0" applyNumberFormat="1" applyFont="1" applyFill="1" applyBorder="1" applyAlignment="1">
      <alignment horizontal="center"/>
    </xf>
    <xf numFmtId="164" fontId="1" fillId="6" borderId="24" xfId="0" applyNumberFormat="1" applyFont="1" applyFill="1" applyBorder="1" applyAlignment="1">
      <alignment horizontal="center"/>
    </xf>
    <xf numFmtId="164" fontId="1" fillId="6" borderId="25" xfId="0" applyNumberFormat="1" applyFont="1" applyFill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/>
    <xf numFmtId="165" fontId="1" fillId="0" borderId="2" xfId="0" applyNumberFormat="1" applyFont="1" applyBorder="1"/>
    <xf numFmtId="0" fontId="1" fillId="0" borderId="4" xfId="0" applyFont="1" applyBorder="1"/>
    <xf numFmtId="0" fontId="1" fillId="0" borderId="12" xfId="0" applyFont="1" applyBorder="1"/>
    <xf numFmtId="165" fontId="1" fillId="0" borderId="5" xfId="0" applyNumberFormat="1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6" xfId="0" applyFont="1" applyBorder="1"/>
    <xf numFmtId="0" fontId="5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Komma" xfId="1" builtinId="3"/>
    <cellStyle name="Standa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477D3-2325-4C42-96E6-7A88D4A373F2}">
  <sheetPr>
    <pageSetUpPr fitToPage="1"/>
  </sheetPr>
  <dimension ref="A1:T44"/>
  <sheetViews>
    <sheetView showGridLines="0"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7" sqref="T17"/>
    </sheetView>
  </sheetViews>
  <sheetFormatPr defaultRowHeight="14.4" x14ac:dyDescent="0.3"/>
  <cols>
    <col min="1" max="1" width="3.77734375" style="2" customWidth="1"/>
    <col min="2" max="2" width="45.77734375" style="2" bestFit="1" customWidth="1"/>
    <col min="3" max="14" width="8.6640625" style="2" customWidth="1"/>
    <col min="15" max="15" width="3.77734375" style="2" customWidth="1"/>
    <col min="16" max="16" width="12.109375" style="2" bestFit="1" customWidth="1"/>
    <col min="17" max="17" width="18.5546875" style="2" bestFit="1" customWidth="1"/>
    <col min="18" max="16384" width="8.88671875" style="2"/>
  </cols>
  <sheetData>
    <row r="1" spans="1:20" ht="90.6" customHeight="1" thickBot="1" x14ac:dyDescent="0.35">
      <c r="A1" s="1" t="e" vm="1">
        <v>#VALUE!</v>
      </c>
      <c r="B1" s="1"/>
      <c r="C1" s="106" t="s">
        <v>58</v>
      </c>
      <c r="D1" s="106"/>
      <c r="E1" s="106"/>
      <c r="F1" s="106"/>
      <c r="G1" s="106"/>
      <c r="H1" s="106"/>
      <c r="I1" s="106"/>
      <c r="J1" s="106"/>
      <c r="K1" s="106"/>
      <c r="L1" s="107" t="s">
        <v>59</v>
      </c>
      <c r="M1" s="107"/>
      <c r="N1" s="107"/>
      <c r="O1" s="107"/>
      <c r="P1" s="107"/>
    </row>
    <row r="2" spans="1:20" ht="15" thickBot="1" x14ac:dyDescent="0.35">
      <c r="C2" s="3" t="s">
        <v>32</v>
      </c>
      <c r="D2" s="4"/>
      <c r="E2" s="4"/>
      <c r="F2" s="5" t="s">
        <v>33</v>
      </c>
      <c r="G2" s="6"/>
      <c r="H2" s="7" t="s">
        <v>34</v>
      </c>
      <c r="I2" s="8"/>
      <c r="J2" s="9"/>
      <c r="K2" s="10" t="s">
        <v>35</v>
      </c>
      <c r="L2" s="11"/>
      <c r="M2" s="11"/>
      <c r="N2" s="12"/>
    </row>
    <row r="3" spans="1:20" s="13" customFormat="1" ht="15" thickBot="1" x14ac:dyDescent="0.35">
      <c r="B3" s="13" t="s">
        <v>44</v>
      </c>
      <c r="C3" s="14" t="s">
        <v>0</v>
      </c>
      <c r="D3" s="15" t="s">
        <v>1</v>
      </c>
      <c r="E3" s="16" t="s">
        <v>2</v>
      </c>
      <c r="F3" s="17" t="s">
        <v>3</v>
      </c>
      <c r="G3" s="18" t="s">
        <v>4</v>
      </c>
      <c r="H3" s="19" t="s">
        <v>5</v>
      </c>
      <c r="I3" s="20" t="s">
        <v>6</v>
      </c>
      <c r="J3" s="21" t="s">
        <v>7</v>
      </c>
      <c r="K3" s="22" t="s">
        <v>8</v>
      </c>
      <c r="L3" s="22" t="s">
        <v>26</v>
      </c>
      <c r="M3" s="22" t="s">
        <v>27</v>
      </c>
      <c r="N3" s="23" t="s">
        <v>28</v>
      </c>
      <c r="P3" s="24" t="s">
        <v>31</v>
      </c>
    </row>
    <row r="4" spans="1:20" x14ac:dyDescent="0.3">
      <c r="B4" s="25" t="s">
        <v>45</v>
      </c>
      <c r="C4" s="26">
        <v>19</v>
      </c>
      <c r="D4" s="27">
        <v>37</v>
      </c>
      <c r="E4" s="28">
        <v>38</v>
      </c>
      <c r="F4" s="29">
        <v>38</v>
      </c>
      <c r="G4" s="30">
        <v>37</v>
      </c>
      <c r="H4" s="31">
        <v>16</v>
      </c>
      <c r="I4" s="31">
        <v>38</v>
      </c>
      <c r="J4" s="32">
        <v>39</v>
      </c>
      <c r="K4" s="33">
        <v>14</v>
      </c>
      <c r="L4" s="33">
        <v>5</v>
      </c>
      <c r="M4" s="33">
        <v>4</v>
      </c>
      <c r="N4" s="34">
        <v>11</v>
      </c>
      <c r="P4" s="35">
        <f>SUM(C4:N4)</f>
        <v>296</v>
      </c>
    </row>
    <row r="5" spans="1:20" x14ac:dyDescent="0.3">
      <c r="B5" s="36" t="s">
        <v>40</v>
      </c>
      <c r="C5" s="37">
        <v>1</v>
      </c>
      <c r="D5" s="38">
        <v>2</v>
      </c>
      <c r="E5" s="39">
        <v>2</v>
      </c>
      <c r="F5" s="40">
        <v>2</v>
      </c>
      <c r="G5" s="41">
        <v>2</v>
      </c>
      <c r="H5" s="42">
        <v>1</v>
      </c>
      <c r="I5" s="42">
        <v>2</v>
      </c>
      <c r="J5" s="43">
        <v>2</v>
      </c>
      <c r="K5" s="44">
        <v>1</v>
      </c>
      <c r="L5" s="44">
        <v>1</v>
      </c>
      <c r="M5" s="44">
        <v>1</v>
      </c>
      <c r="N5" s="45">
        <v>2</v>
      </c>
      <c r="P5" s="35">
        <f>SUM(C5:N5)</f>
        <v>19</v>
      </c>
    </row>
    <row r="6" spans="1:20" x14ac:dyDescent="0.3">
      <c r="B6" s="36" t="s">
        <v>29</v>
      </c>
      <c r="C6" s="37">
        <v>32</v>
      </c>
      <c r="D6" s="38">
        <v>35</v>
      </c>
      <c r="E6" s="39">
        <v>35</v>
      </c>
      <c r="F6" s="40">
        <v>33</v>
      </c>
      <c r="G6" s="41">
        <v>35</v>
      </c>
      <c r="H6" s="42">
        <v>32</v>
      </c>
      <c r="I6" s="42">
        <v>33</v>
      </c>
      <c r="J6" s="43">
        <v>37</v>
      </c>
      <c r="K6" s="44">
        <v>45</v>
      </c>
      <c r="L6" s="44">
        <v>45</v>
      </c>
      <c r="M6" s="44">
        <v>45</v>
      </c>
      <c r="N6" s="45">
        <v>50</v>
      </c>
      <c r="P6" s="13"/>
      <c r="S6" s="46"/>
    </row>
    <row r="7" spans="1:20" x14ac:dyDescent="0.3">
      <c r="B7" s="36" t="s">
        <v>30</v>
      </c>
      <c r="C7" s="37">
        <v>1</v>
      </c>
      <c r="D7" s="38">
        <v>1</v>
      </c>
      <c r="E7" s="39">
        <v>1</v>
      </c>
      <c r="F7" s="40">
        <v>1</v>
      </c>
      <c r="G7" s="41">
        <v>2</v>
      </c>
      <c r="H7" s="42">
        <v>1</v>
      </c>
      <c r="I7" s="42">
        <v>2</v>
      </c>
      <c r="J7" s="43">
        <v>3</v>
      </c>
      <c r="K7" s="44">
        <v>3</v>
      </c>
      <c r="L7" s="44">
        <v>4</v>
      </c>
      <c r="M7" s="44">
        <v>5</v>
      </c>
      <c r="N7" s="45">
        <v>6</v>
      </c>
      <c r="P7" s="13"/>
    </row>
    <row r="8" spans="1:20" ht="15" thickBot="1" x14ac:dyDescent="0.35">
      <c r="B8" s="47" t="s">
        <v>25</v>
      </c>
      <c r="C8" s="48">
        <v>105</v>
      </c>
      <c r="D8" s="49">
        <v>135</v>
      </c>
      <c r="E8" s="50">
        <v>150</v>
      </c>
      <c r="F8" s="51">
        <v>105</v>
      </c>
      <c r="G8" s="52">
        <v>125</v>
      </c>
      <c r="H8" s="53">
        <v>95</v>
      </c>
      <c r="I8" s="53">
        <v>115</v>
      </c>
      <c r="J8" s="54">
        <v>135</v>
      </c>
      <c r="K8" s="55">
        <v>95</v>
      </c>
      <c r="L8" s="55">
        <v>100</v>
      </c>
      <c r="M8" s="55">
        <v>115</v>
      </c>
      <c r="N8" s="56">
        <v>130</v>
      </c>
      <c r="P8" s="13"/>
      <c r="R8" s="46"/>
      <c r="S8" s="46"/>
      <c r="T8" s="46"/>
    </row>
    <row r="9" spans="1:20" hidden="1" x14ac:dyDescent="0.3">
      <c r="B9" s="57" t="s">
        <v>49</v>
      </c>
      <c r="C9" s="58">
        <f>C8*C7</f>
        <v>105</v>
      </c>
      <c r="D9" s="59">
        <f t="shared" ref="D9:N9" si="0">D8*D7</f>
        <v>135</v>
      </c>
      <c r="E9" s="60">
        <f t="shared" si="0"/>
        <v>150</v>
      </c>
      <c r="F9" s="59">
        <f t="shared" si="0"/>
        <v>105</v>
      </c>
      <c r="G9" s="59">
        <f t="shared" si="0"/>
        <v>250</v>
      </c>
      <c r="H9" s="58">
        <f t="shared" si="0"/>
        <v>95</v>
      </c>
      <c r="I9" s="59">
        <f t="shared" si="0"/>
        <v>230</v>
      </c>
      <c r="J9" s="60">
        <f t="shared" si="0"/>
        <v>405</v>
      </c>
      <c r="K9" s="59">
        <f t="shared" si="0"/>
        <v>285</v>
      </c>
      <c r="L9" s="59">
        <f t="shared" si="0"/>
        <v>400</v>
      </c>
      <c r="M9" s="59">
        <f t="shared" si="0"/>
        <v>575</v>
      </c>
      <c r="N9" s="60">
        <f t="shared" si="0"/>
        <v>780</v>
      </c>
      <c r="O9" s="61"/>
      <c r="P9" s="13"/>
      <c r="R9" s="46"/>
      <c r="S9" s="46"/>
      <c r="T9" s="46"/>
    </row>
    <row r="10" spans="1:20" ht="15" thickBot="1" x14ac:dyDescent="0.35">
      <c r="P10" s="13"/>
      <c r="R10" s="46"/>
    </row>
    <row r="11" spans="1:20" ht="15" thickBot="1" x14ac:dyDescent="0.35">
      <c r="B11" s="13" t="s">
        <v>9</v>
      </c>
      <c r="P11" s="62">
        <f>SUM(P12:P18)</f>
        <v>82605</v>
      </c>
      <c r="R11" s="46"/>
    </row>
    <row r="12" spans="1:20" x14ac:dyDescent="0.3">
      <c r="B12" s="25" t="s">
        <v>10</v>
      </c>
      <c r="C12" s="63">
        <f t="shared" ref="C12:N12" si="1">C4*C7*C8</f>
        <v>1995</v>
      </c>
      <c r="D12" s="64">
        <f t="shared" si="1"/>
        <v>4995</v>
      </c>
      <c r="E12" s="65">
        <f t="shared" si="1"/>
        <v>5700</v>
      </c>
      <c r="F12" s="63">
        <f t="shared" si="1"/>
        <v>3990</v>
      </c>
      <c r="G12" s="65">
        <f t="shared" si="1"/>
        <v>9250</v>
      </c>
      <c r="H12" s="63">
        <f t="shared" si="1"/>
        <v>1520</v>
      </c>
      <c r="I12" s="64">
        <f t="shared" si="1"/>
        <v>8740</v>
      </c>
      <c r="J12" s="65">
        <f t="shared" si="1"/>
        <v>15795</v>
      </c>
      <c r="K12" s="66">
        <f t="shared" si="1"/>
        <v>3990</v>
      </c>
      <c r="L12" s="66">
        <f t="shared" si="1"/>
        <v>2000</v>
      </c>
      <c r="M12" s="66">
        <f t="shared" si="1"/>
        <v>2300</v>
      </c>
      <c r="N12" s="67">
        <f t="shared" si="1"/>
        <v>8580</v>
      </c>
      <c r="P12" s="68">
        <f t="shared" ref="P12:P18" si="2">SUM(C12:N12)</f>
        <v>68855</v>
      </c>
      <c r="R12" s="46"/>
    </row>
    <row r="13" spans="1:20" x14ac:dyDescent="0.3">
      <c r="B13" s="36" t="s">
        <v>11</v>
      </c>
      <c r="C13" s="69">
        <v>0</v>
      </c>
      <c r="D13" s="70"/>
      <c r="E13" s="70"/>
      <c r="F13" s="69">
        <v>0</v>
      </c>
      <c r="G13" s="70"/>
      <c r="H13" s="69">
        <v>0</v>
      </c>
      <c r="I13" s="70"/>
      <c r="J13" s="71"/>
      <c r="K13" s="69">
        <v>5000</v>
      </c>
      <c r="L13" s="70"/>
      <c r="M13" s="70"/>
      <c r="N13" s="72"/>
      <c r="P13" s="73">
        <f t="shared" si="2"/>
        <v>5000</v>
      </c>
    </row>
    <row r="14" spans="1:20" x14ac:dyDescent="0.3">
      <c r="B14" s="36" t="s">
        <v>12</v>
      </c>
      <c r="C14" s="69">
        <v>0</v>
      </c>
      <c r="D14" s="70"/>
      <c r="E14" s="70"/>
      <c r="F14" s="69">
        <v>750</v>
      </c>
      <c r="G14" s="70"/>
      <c r="H14" s="69">
        <v>750</v>
      </c>
      <c r="I14" s="70"/>
      <c r="J14" s="71"/>
      <c r="K14" s="69">
        <v>1000</v>
      </c>
      <c r="L14" s="70"/>
      <c r="M14" s="70"/>
      <c r="N14" s="72"/>
      <c r="P14" s="73">
        <f t="shared" si="2"/>
        <v>2500</v>
      </c>
    </row>
    <row r="15" spans="1:20" x14ac:dyDescent="0.3">
      <c r="B15" s="36" t="s">
        <v>53</v>
      </c>
      <c r="C15" s="69">
        <v>0</v>
      </c>
      <c r="D15" s="70"/>
      <c r="E15" s="70"/>
      <c r="F15" s="69">
        <v>0</v>
      </c>
      <c r="G15" s="70"/>
      <c r="H15" s="69">
        <v>1000</v>
      </c>
      <c r="I15" s="70"/>
      <c r="J15" s="71"/>
      <c r="K15" s="69">
        <v>2500</v>
      </c>
      <c r="L15" s="70"/>
      <c r="M15" s="70"/>
      <c r="N15" s="72"/>
      <c r="P15" s="73">
        <f t="shared" si="2"/>
        <v>3500</v>
      </c>
    </row>
    <row r="16" spans="1:20" x14ac:dyDescent="0.3">
      <c r="B16" s="36" t="s">
        <v>15</v>
      </c>
      <c r="C16" s="69">
        <v>1500</v>
      </c>
      <c r="D16" s="70"/>
      <c r="E16" s="70"/>
      <c r="F16" s="69">
        <v>0</v>
      </c>
      <c r="G16" s="70"/>
      <c r="H16" s="69">
        <v>0</v>
      </c>
      <c r="I16" s="70"/>
      <c r="J16" s="71"/>
      <c r="K16" s="69">
        <v>1250</v>
      </c>
      <c r="L16" s="70"/>
      <c r="M16" s="70"/>
      <c r="N16" s="72"/>
      <c r="P16" s="73">
        <f t="shared" si="2"/>
        <v>2750</v>
      </c>
    </row>
    <row r="17" spans="1:17" x14ac:dyDescent="0.3">
      <c r="B17" s="36" t="s">
        <v>13</v>
      </c>
      <c r="C17" s="69">
        <v>0</v>
      </c>
      <c r="D17" s="70"/>
      <c r="E17" s="70"/>
      <c r="F17" s="69">
        <v>0</v>
      </c>
      <c r="G17" s="70"/>
      <c r="H17" s="69">
        <v>0</v>
      </c>
      <c r="I17" s="70"/>
      <c r="J17" s="71"/>
      <c r="K17" s="69">
        <v>0</v>
      </c>
      <c r="L17" s="70"/>
      <c r="M17" s="70"/>
      <c r="N17" s="72"/>
      <c r="P17" s="73">
        <f t="shared" si="2"/>
        <v>0</v>
      </c>
    </row>
    <row r="18" spans="1:17" ht="15" thickBot="1" x14ac:dyDescent="0.35">
      <c r="B18" s="47" t="s">
        <v>14</v>
      </c>
      <c r="C18" s="74">
        <v>0</v>
      </c>
      <c r="D18" s="75"/>
      <c r="E18" s="75"/>
      <c r="F18" s="74">
        <v>0</v>
      </c>
      <c r="G18" s="75"/>
      <c r="H18" s="74">
        <v>0</v>
      </c>
      <c r="I18" s="75"/>
      <c r="J18" s="76"/>
      <c r="K18" s="74">
        <v>0</v>
      </c>
      <c r="L18" s="75"/>
      <c r="M18" s="75"/>
      <c r="N18" s="77"/>
      <c r="P18" s="78">
        <f t="shared" si="2"/>
        <v>0</v>
      </c>
    </row>
    <row r="19" spans="1:17" ht="15" thickBot="1" x14ac:dyDescent="0.35"/>
    <row r="20" spans="1:17" ht="15" thickBot="1" x14ac:dyDescent="0.35">
      <c r="B20" s="13" t="s">
        <v>42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P20" s="62">
        <f>SUM(P21:P29)</f>
        <v>55940</v>
      </c>
      <c r="Q20" s="2" t="s">
        <v>56</v>
      </c>
    </row>
    <row r="21" spans="1:17" x14ac:dyDescent="0.3">
      <c r="A21" s="79"/>
      <c r="B21" s="25" t="s">
        <v>18</v>
      </c>
      <c r="C21" s="80">
        <f>10*C7*C6*C5</f>
        <v>320</v>
      </c>
      <c r="D21" s="81">
        <f t="shared" ref="D21:E21" si="3">10*D7*D6*D5</f>
        <v>700</v>
      </c>
      <c r="E21" s="82">
        <f t="shared" si="3"/>
        <v>700</v>
      </c>
      <c r="F21" s="81">
        <f>10*F7*F6*F5</f>
        <v>660</v>
      </c>
      <c r="G21" s="81">
        <f>10*G7*G6*G5</f>
        <v>1400</v>
      </c>
      <c r="H21" s="80">
        <f>12*H7*H6*H5</f>
        <v>384</v>
      </c>
      <c r="I21" s="81">
        <f t="shared" ref="I21:J21" si="4">12*I7*I6*I5</f>
        <v>1584</v>
      </c>
      <c r="J21" s="82">
        <f t="shared" si="4"/>
        <v>2664</v>
      </c>
      <c r="K21" s="81">
        <f>20*K7*K6*K5</f>
        <v>2700</v>
      </c>
      <c r="L21" s="81">
        <f t="shared" ref="L21:N21" si="5">20*L7*L6*L5</f>
        <v>3600</v>
      </c>
      <c r="M21" s="81">
        <f t="shared" si="5"/>
        <v>4500</v>
      </c>
      <c r="N21" s="83">
        <f t="shared" si="5"/>
        <v>12000</v>
      </c>
      <c r="P21" s="68">
        <f>SUM(C21:N21)</f>
        <v>31212</v>
      </c>
    </row>
    <row r="22" spans="1:17" x14ac:dyDescent="0.3">
      <c r="A22" s="79"/>
      <c r="B22" s="36" t="s">
        <v>19</v>
      </c>
      <c r="C22" s="84">
        <f t="shared" ref="C22:N22" si="6">18*C4</f>
        <v>342</v>
      </c>
      <c r="D22" s="85">
        <f t="shared" si="6"/>
        <v>666</v>
      </c>
      <c r="E22" s="86">
        <f t="shared" si="6"/>
        <v>684</v>
      </c>
      <c r="F22" s="85">
        <f t="shared" si="6"/>
        <v>684</v>
      </c>
      <c r="G22" s="85">
        <f t="shared" si="6"/>
        <v>666</v>
      </c>
      <c r="H22" s="84">
        <f t="shared" si="6"/>
        <v>288</v>
      </c>
      <c r="I22" s="85">
        <f t="shared" si="6"/>
        <v>684</v>
      </c>
      <c r="J22" s="86">
        <f t="shared" si="6"/>
        <v>702</v>
      </c>
      <c r="K22" s="85">
        <f t="shared" si="6"/>
        <v>252</v>
      </c>
      <c r="L22" s="85">
        <f t="shared" si="6"/>
        <v>90</v>
      </c>
      <c r="M22" s="85">
        <f t="shared" si="6"/>
        <v>72</v>
      </c>
      <c r="N22" s="87">
        <f t="shared" si="6"/>
        <v>198</v>
      </c>
      <c r="P22" s="73">
        <f t="shared" ref="P22:P26" si="7">SUM(C22:N22)</f>
        <v>5328</v>
      </c>
    </row>
    <row r="23" spans="1:17" x14ac:dyDescent="0.3">
      <c r="A23" s="79"/>
      <c r="B23" s="36" t="s">
        <v>41</v>
      </c>
      <c r="C23" s="69">
        <v>12000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2"/>
      <c r="P23" s="73">
        <f t="shared" si="7"/>
        <v>12000</v>
      </c>
    </row>
    <row r="24" spans="1:17" x14ac:dyDescent="0.3">
      <c r="A24" s="79"/>
      <c r="B24" s="36" t="s">
        <v>16</v>
      </c>
      <c r="C24" s="69">
        <f>12*200</f>
        <v>2400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2"/>
      <c r="P24" s="73">
        <f t="shared" si="7"/>
        <v>2400</v>
      </c>
    </row>
    <row r="25" spans="1:17" x14ac:dyDescent="0.3">
      <c r="A25" s="79"/>
      <c r="B25" s="36" t="s">
        <v>17</v>
      </c>
      <c r="C25" s="69">
        <f>12*150</f>
        <v>1800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2"/>
      <c r="P25" s="73">
        <f>SUM(C25:N25)</f>
        <v>1800</v>
      </c>
    </row>
    <row r="26" spans="1:17" x14ac:dyDescent="0.3">
      <c r="A26" s="79"/>
      <c r="B26" s="36" t="s">
        <v>54</v>
      </c>
      <c r="C26" s="69">
        <v>1500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2"/>
      <c r="P26" s="73">
        <f t="shared" si="7"/>
        <v>1500</v>
      </c>
    </row>
    <row r="27" spans="1:17" x14ac:dyDescent="0.3">
      <c r="A27" s="79"/>
      <c r="B27" s="36" t="s">
        <v>38</v>
      </c>
      <c r="C27" s="69">
        <f>12*100</f>
        <v>1200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2"/>
      <c r="P27" s="73">
        <f t="shared" ref="P27:P40" si="8">SUM(C27:N27)</f>
        <v>1200</v>
      </c>
    </row>
    <row r="28" spans="1:17" x14ac:dyDescent="0.3">
      <c r="A28" s="79"/>
      <c r="B28" s="36" t="s">
        <v>20</v>
      </c>
      <c r="C28" s="69">
        <v>300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2"/>
      <c r="P28" s="73">
        <f t="shared" si="8"/>
        <v>300</v>
      </c>
    </row>
    <row r="29" spans="1:17" ht="15" thickBot="1" x14ac:dyDescent="0.35">
      <c r="A29" s="79"/>
      <c r="B29" s="47" t="s">
        <v>39</v>
      </c>
      <c r="C29" s="74">
        <v>200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7"/>
      <c r="P29" s="78">
        <f t="shared" si="8"/>
        <v>200</v>
      </c>
    </row>
    <row r="30" spans="1:17" ht="15" thickBot="1" x14ac:dyDescent="0.35">
      <c r="A30" s="79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1:17" ht="15" thickBot="1" x14ac:dyDescent="0.35">
      <c r="A31" s="79"/>
      <c r="B31" s="13" t="s">
        <v>43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P31" s="62">
        <f>SUM(P32:P40)</f>
        <v>13295</v>
      </c>
    </row>
    <row r="32" spans="1:17" x14ac:dyDescent="0.3">
      <c r="A32" s="79"/>
      <c r="B32" s="25" t="s">
        <v>37</v>
      </c>
      <c r="C32" s="80">
        <v>0</v>
      </c>
      <c r="D32" s="81">
        <v>0</v>
      </c>
      <c r="E32" s="82">
        <v>0</v>
      </c>
      <c r="F32" s="80">
        <v>0</v>
      </c>
      <c r="G32" s="82">
        <v>0</v>
      </c>
      <c r="H32" s="80">
        <v>0</v>
      </c>
      <c r="I32" s="81">
        <v>0</v>
      </c>
      <c r="J32" s="82">
        <v>0</v>
      </c>
      <c r="K32" s="80">
        <f t="shared" ref="K32:N32" si="9">5*K4</f>
        <v>70</v>
      </c>
      <c r="L32" s="81">
        <f t="shared" si="9"/>
        <v>25</v>
      </c>
      <c r="M32" s="81">
        <f t="shared" si="9"/>
        <v>20</v>
      </c>
      <c r="N32" s="83">
        <f t="shared" si="9"/>
        <v>55</v>
      </c>
      <c r="P32" s="68">
        <f t="shared" si="8"/>
        <v>170</v>
      </c>
    </row>
    <row r="33" spans="1:17" x14ac:dyDescent="0.3">
      <c r="A33" s="79"/>
      <c r="B33" s="36" t="s">
        <v>21</v>
      </c>
      <c r="C33" s="88">
        <f>75*C5</f>
        <v>75</v>
      </c>
      <c r="D33" s="61">
        <f t="shared" ref="D33:N33" si="10">75*D5</f>
        <v>150</v>
      </c>
      <c r="E33" s="89">
        <f t="shared" si="10"/>
        <v>150</v>
      </c>
      <c r="F33" s="88">
        <f t="shared" si="10"/>
        <v>150</v>
      </c>
      <c r="G33" s="89">
        <f t="shared" si="10"/>
        <v>150</v>
      </c>
      <c r="H33" s="88">
        <f t="shared" si="10"/>
        <v>75</v>
      </c>
      <c r="I33" s="61">
        <f t="shared" si="10"/>
        <v>150</v>
      </c>
      <c r="J33" s="89">
        <f t="shared" si="10"/>
        <v>150</v>
      </c>
      <c r="K33" s="88">
        <f t="shared" si="10"/>
        <v>75</v>
      </c>
      <c r="L33" s="61">
        <f t="shared" si="10"/>
        <v>75</v>
      </c>
      <c r="M33" s="61">
        <f t="shared" si="10"/>
        <v>75</v>
      </c>
      <c r="N33" s="90">
        <f t="shared" si="10"/>
        <v>150</v>
      </c>
      <c r="P33" s="73">
        <f t="shared" si="8"/>
        <v>1425</v>
      </c>
    </row>
    <row r="34" spans="1:17" x14ac:dyDescent="0.3">
      <c r="A34" s="79"/>
      <c r="B34" s="36" t="s">
        <v>24</v>
      </c>
      <c r="C34" s="88">
        <f>50*C5</f>
        <v>50</v>
      </c>
      <c r="D34" s="61">
        <f t="shared" ref="D34:N34" si="11">50*D5</f>
        <v>100</v>
      </c>
      <c r="E34" s="89">
        <f t="shared" si="11"/>
        <v>100</v>
      </c>
      <c r="F34" s="88">
        <f t="shared" si="11"/>
        <v>100</v>
      </c>
      <c r="G34" s="89">
        <f t="shared" si="11"/>
        <v>100</v>
      </c>
      <c r="H34" s="88">
        <f t="shared" si="11"/>
        <v>50</v>
      </c>
      <c r="I34" s="61">
        <f t="shared" si="11"/>
        <v>100</v>
      </c>
      <c r="J34" s="89">
        <f t="shared" si="11"/>
        <v>100</v>
      </c>
      <c r="K34" s="88">
        <f t="shared" si="11"/>
        <v>50</v>
      </c>
      <c r="L34" s="61">
        <f t="shared" si="11"/>
        <v>50</v>
      </c>
      <c r="M34" s="61">
        <f t="shared" si="11"/>
        <v>50</v>
      </c>
      <c r="N34" s="90">
        <f t="shared" si="11"/>
        <v>100</v>
      </c>
      <c r="P34" s="73">
        <f t="shared" si="8"/>
        <v>950</v>
      </c>
    </row>
    <row r="35" spans="1:17" x14ac:dyDescent="0.3">
      <c r="A35" s="79"/>
      <c r="B35" s="36" t="s">
        <v>52</v>
      </c>
      <c r="C35" s="69">
        <v>250</v>
      </c>
      <c r="D35" s="70"/>
      <c r="E35" s="71"/>
      <c r="F35" s="69">
        <v>300</v>
      </c>
      <c r="G35" s="71"/>
      <c r="H35" s="69">
        <v>500</v>
      </c>
      <c r="I35" s="70"/>
      <c r="J35" s="71"/>
      <c r="K35" s="69">
        <v>750</v>
      </c>
      <c r="L35" s="70"/>
      <c r="M35" s="70"/>
      <c r="N35" s="72"/>
      <c r="P35" s="73">
        <f t="shared" si="8"/>
        <v>1800</v>
      </c>
    </row>
    <row r="36" spans="1:17" x14ac:dyDescent="0.3">
      <c r="A36" s="79"/>
      <c r="B36" s="36" t="s">
        <v>55</v>
      </c>
      <c r="C36" s="69">
        <v>125</v>
      </c>
      <c r="D36" s="70"/>
      <c r="E36" s="71"/>
      <c r="F36" s="69">
        <v>175</v>
      </c>
      <c r="G36" s="71"/>
      <c r="H36" s="69">
        <v>500</v>
      </c>
      <c r="I36" s="70"/>
      <c r="J36" s="71"/>
      <c r="K36" s="69">
        <v>850</v>
      </c>
      <c r="L36" s="70"/>
      <c r="M36" s="70"/>
      <c r="N36" s="72"/>
      <c r="P36" s="73">
        <f>SUM(C36:N36)</f>
        <v>1650</v>
      </c>
    </row>
    <row r="37" spans="1:17" x14ac:dyDescent="0.3">
      <c r="A37" s="79"/>
      <c r="B37" s="36" t="s">
        <v>36</v>
      </c>
      <c r="C37" s="91"/>
      <c r="D37" s="92"/>
      <c r="E37" s="93"/>
      <c r="F37" s="91"/>
      <c r="G37" s="93"/>
      <c r="H37" s="91"/>
      <c r="I37" s="92"/>
      <c r="J37" s="93"/>
      <c r="K37" s="88">
        <f>50*K4</f>
        <v>700</v>
      </c>
      <c r="L37" s="61">
        <f t="shared" ref="L37:N37" si="12">50*L4</f>
        <v>250</v>
      </c>
      <c r="M37" s="61">
        <f t="shared" si="12"/>
        <v>200</v>
      </c>
      <c r="N37" s="90">
        <f t="shared" si="12"/>
        <v>550</v>
      </c>
      <c r="P37" s="73">
        <f t="shared" si="8"/>
        <v>1700</v>
      </c>
    </row>
    <row r="38" spans="1:17" x14ac:dyDescent="0.3">
      <c r="A38" s="79"/>
      <c r="B38" s="36" t="s">
        <v>22</v>
      </c>
      <c r="C38" s="91"/>
      <c r="D38" s="92"/>
      <c r="E38" s="93"/>
      <c r="F38" s="91"/>
      <c r="G38" s="93"/>
      <c r="H38" s="91"/>
      <c r="I38" s="92"/>
      <c r="J38" s="93"/>
      <c r="K38" s="88">
        <f>70*K5</f>
        <v>70</v>
      </c>
      <c r="L38" s="61">
        <f>70*L5</f>
        <v>70</v>
      </c>
      <c r="M38" s="61">
        <f>70*M5</f>
        <v>70</v>
      </c>
      <c r="N38" s="90">
        <f>70*N5</f>
        <v>140</v>
      </c>
      <c r="P38" s="73">
        <f t="shared" si="8"/>
        <v>350</v>
      </c>
    </row>
    <row r="39" spans="1:17" x14ac:dyDescent="0.3">
      <c r="A39" s="79"/>
      <c r="B39" s="36" t="s">
        <v>50</v>
      </c>
      <c r="C39" s="91"/>
      <c r="D39" s="92"/>
      <c r="E39" s="93"/>
      <c r="F39" s="91"/>
      <c r="G39" s="93"/>
      <c r="H39" s="91"/>
      <c r="I39" s="92"/>
      <c r="J39" s="93"/>
      <c r="K39" s="88">
        <f>250*K5</f>
        <v>250</v>
      </c>
      <c r="L39" s="61">
        <f>250*L5</f>
        <v>250</v>
      </c>
      <c r="M39" s="61">
        <f>250*M5</f>
        <v>250</v>
      </c>
      <c r="N39" s="90">
        <f>250*N5</f>
        <v>500</v>
      </c>
      <c r="P39" s="73">
        <f t="shared" si="8"/>
        <v>1250</v>
      </c>
    </row>
    <row r="40" spans="1:17" ht="15" thickBot="1" x14ac:dyDescent="0.35">
      <c r="A40" s="79"/>
      <c r="B40" s="47" t="s">
        <v>23</v>
      </c>
      <c r="C40" s="94"/>
      <c r="D40" s="95"/>
      <c r="E40" s="96"/>
      <c r="F40" s="94"/>
      <c r="G40" s="96"/>
      <c r="H40" s="94"/>
      <c r="I40" s="95"/>
      <c r="J40" s="96"/>
      <c r="K40" s="74">
        <v>4000</v>
      </c>
      <c r="L40" s="75"/>
      <c r="M40" s="75"/>
      <c r="N40" s="77"/>
      <c r="P40" s="78">
        <f t="shared" si="8"/>
        <v>4000</v>
      </c>
    </row>
    <row r="41" spans="1:17" x14ac:dyDescent="0.3">
      <c r="A41" s="79"/>
    </row>
    <row r="42" spans="1:17" x14ac:dyDescent="0.3">
      <c r="B42" s="97" t="s">
        <v>57</v>
      </c>
      <c r="C42" s="98" t="s">
        <v>46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9">
        <f>P12</f>
        <v>68855</v>
      </c>
      <c r="Q42" s="100" t="s">
        <v>47</v>
      </c>
    </row>
    <row r="43" spans="1:17" x14ac:dyDescent="0.3">
      <c r="B43" s="101"/>
      <c r="P43" s="102">
        <f>P20</f>
        <v>55940</v>
      </c>
      <c r="Q43" s="103" t="s">
        <v>51</v>
      </c>
    </row>
    <row r="44" spans="1:17" x14ac:dyDescent="0.3">
      <c r="B44" s="104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2">
        <f>P42-P43</f>
        <v>12915</v>
      </c>
      <c r="Q44" s="103" t="s">
        <v>48</v>
      </c>
    </row>
  </sheetData>
  <mergeCells count="47">
    <mergeCell ref="A1:B1"/>
    <mergeCell ref="C1:K1"/>
    <mergeCell ref="L1:P1"/>
    <mergeCell ref="C36:E36"/>
    <mergeCell ref="F36:G36"/>
    <mergeCell ref="H36:J36"/>
    <mergeCell ref="K36:N36"/>
    <mergeCell ref="K40:N40"/>
    <mergeCell ref="C35:E35"/>
    <mergeCell ref="F35:G35"/>
    <mergeCell ref="H35:J35"/>
    <mergeCell ref="K35:N35"/>
    <mergeCell ref="C18:E18"/>
    <mergeCell ref="F18:G18"/>
    <mergeCell ref="H18:J18"/>
    <mergeCell ref="K18:N18"/>
    <mergeCell ref="C23:N23"/>
    <mergeCell ref="C24:N24"/>
    <mergeCell ref="C26:N26"/>
    <mergeCell ref="C25:N25"/>
    <mergeCell ref="C27:N27"/>
    <mergeCell ref="C28:N28"/>
    <mergeCell ref="C29:N29"/>
    <mergeCell ref="C16:E16"/>
    <mergeCell ref="F16:G16"/>
    <mergeCell ref="H16:J16"/>
    <mergeCell ref="K16:N16"/>
    <mergeCell ref="C17:E17"/>
    <mergeCell ref="F17:G17"/>
    <mergeCell ref="H17:J17"/>
    <mergeCell ref="K17:N17"/>
    <mergeCell ref="C14:E14"/>
    <mergeCell ref="F14:G14"/>
    <mergeCell ref="H14:J14"/>
    <mergeCell ref="K14:N14"/>
    <mergeCell ref="C15:E15"/>
    <mergeCell ref="F15:G15"/>
    <mergeCell ref="H15:J15"/>
    <mergeCell ref="K15:N15"/>
    <mergeCell ref="C2:E2"/>
    <mergeCell ref="F2:G2"/>
    <mergeCell ref="H2:J2"/>
    <mergeCell ref="K2:N2"/>
    <mergeCell ref="C13:E13"/>
    <mergeCell ref="F13:G13"/>
    <mergeCell ref="H13:J13"/>
    <mergeCell ref="K13:N13"/>
  </mergeCells>
  <conditionalFormatting sqref="P44">
    <cfRule type="cellIs" dxfId="1" priority="5" operator="lessThan">
      <formula>0</formula>
    </cfRule>
    <cfRule type="cellIs" dxfId="0" priority="6" operator="greaterThan">
      <formula>0</formula>
    </cfRule>
  </conditionalFormatting>
  <printOptions horizontalCentered="1" verticalCentered="1"/>
  <pageMargins left="0.31496062992125984" right="0.31496062992125984" top="0.19685039370078741" bottom="0.15748031496062992" header="0.11811023622047245" footer="0.11811023622047245"/>
  <pageSetup paperSize="9" scale="7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DA1187949BE24AAFAA137F4A0F1A69" ma:contentTypeVersion="7" ma:contentTypeDescription="Een nieuw document maken." ma:contentTypeScope="" ma:versionID="9398a1209f909fb2ef082071eaf353e5">
  <xsd:schema xmlns:xsd="http://www.w3.org/2001/XMLSchema" xmlns:xs="http://www.w3.org/2001/XMLSchema" xmlns:p="http://schemas.microsoft.com/office/2006/metadata/properties" xmlns:ns2="b54e4065-d931-48e5-bfaa-3e06a8571897" targetNamespace="http://schemas.microsoft.com/office/2006/metadata/properties" ma:root="true" ma:fieldsID="961ffce13f1c7985ba3bd64b825f836e" ns2:_="">
    <xsd:import namespace="b54e4065-d931-48e5-bfaa-3e06a8571897"/>
    <xsd:element name="properties">
      <xsd:complexType>
        <xsd:sequence>
          <xsd:element name="documentManagement">
            <xsd:complexType>
              <xsd:all>
                <xsd:element ref="ns2:Jaar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Rekening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e4065-d931-48e5-bfaa-3e06a8571897" elementFormDefault="qualified">
    <xsd:import namespace="http://schemas.microsoft.com/office/2006/documentManagement/types"/>
    <xsd:import namespace="http://schemas.microsoft.com/office/infopath/2007/PartnerControls"/>
    <xsd:element name="Jaar" ma:index="8" nillable="true" ma:displayName="Jaar" ma:format="Dropdown" ma:internalName="Jaar">
      <xsd:simpleType>
        <xsd:restriction base="dms:Text">
          <xsd:maxLength value="255"/>
        </xsd:restriction>
      </xsd:simpleType>
    </xsd:element>
    <xsd:element name="Status" ma:index="9" nillable="true" ma:displayName="Status" ma:format="Dropdown" ma:internalName="Status">
      <xsd:simpleType>
        <xsd:restriction base="dms:Choice">
          <xsd:enumeration value="Nog niet gestart"/>
          <xsd:enumeration value="Lopend"/>
          <xsd:enumeration value="Voltooid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keningnummer" ma:index="14" nillable="true" ma:displayName="Rekeningnummer" ma:format="Dropdown" ma:internalName="Rekeningnummer">
      <xsd:simpleType>
        <xsd:restriction base="dms:Choice">
          <xsd:enumeration value="BE57442802171135 EUR"/>
          <xsd:enumeration value="BE57442802171135 CHF"/>
          <xsd:enumeration value="BE8044280308717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54e4065-d931-48e5-bfaa-3e06a8571897" xsi:nil="true"/>
    <Status xmlns="b54e4065-d931-48e5-bfaa-3e06a8571897" xsi:nil="true"/>
    <Rekeningnummer xmlns="b54e4065-d931-48e5-bfaa-3e06a85718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672BAC-B105-4730-B967-5357378B0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4e4065-d931-48e5-bfaa-3e06a8571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83588C-63BC-4108-A6EE-F6C6E0C4C70A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54e4065-d931-48e5-bfaa-3e06a857189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BE23FE3-198A-4349-93E6-DED45EACD0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Voorbeeld sjabloon</vt:lpstr>
      <vt:lpstr>'Voorbeeld sjabloon'!Afdrukbereik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Franceus</dc:creator>
  <cp:keywords/>
  <dc:description/>
  <cp:lastModifiedBy>Jean Herrel</cp:lastModifiedBy>
  <cp:revision/>
  <cp:lastPrinted>2026-01-22T11:27:14Z</cp:lastPrinted>
  <dcterms:created xsi:type="dcterms:W3CDTF">2025-09-19T10:29:48Z</dcterms:created>
  <dcterms:modified xsi:type="dcterms:W3CDTF">2026-01-22T11:27:50Z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0x010100E8DA1187949BE24AAFAA137F4A0F1A69</vt:lpwstr>
  </property>
  <property fmtid="{D5CDD505-2E9C-101B-9397-08002B2CF9AE}" pid="3" name="MediaServiceImageTags">
    <vt:lpwstr/>
  </property>
  <property fmtid="{D5CDD505-2E9C-101B-9397-08002B2CF9AE}" pid="4" name="Jaartal">
    <vt:lpwstr>4;#2025|0f49e6df-37d3-446f-8aa2-93e902978629</vt:lpwstr>
  </property>
  <property fmtid="{D5CDD505-2E9C-101B-9397-08002B2CF9AE}" pid="5" name="Discipline">
    <vt:lpwstr/>
  </property>
</Properties>
</file>